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05" windowHeight="12120" activeTab="0"/>
  </bookViews>
  <sheets>
    <sheet name="пример" sheetId="1" r:id="rId1"/>
  </sheets>
  <definedNames>
    <definedName name="Cost1">'пример'!$B$10</definedName>
    <definedName name="Cost2">'пример'!$B$11</definedName>
    <definedName name="N">'пример'!$B$7</definedName>
    <definedName name="Nave">'пример'!$B$8</definedName>
    <definedName name="T">'пример'!$B$6</definedName>
  </definedNames>
  <calcPr fullCalcOnLoad="1"/>
</workbook>
</file>

<file path=xl/comments1.xml><?xml version="1.0" encoding="utf-8"?>
<comments xmlns="http://schemas.openxmlformats.org/spreadsheetml/2006/main">
  <authors>
    <author>semerinov</author>
  </authors>
  <commentList>
    <comment ref="B7" authorId="0">
      <text>
        <r>
          <rPr>
            <sz val="8"/>
            <rFont val="Tahoma"/>
            <family val="0"/>
          </rPr>
          <t>на начало периода</t>
        </r>
      </text>
    </comment>
    <comment ref="B8" authorId="0">
      <text>
        <r>
          <rPr>
            <sz val="8"/>
            <rFont val="Tahoma"/>
            <family val="0"/>
          </rPr>
          <t xml:space="preserve">от 115 до 135№№
</t>
        </r>
      </text>
    </comment>
  </commentList>
</comments>
</file>

<file path=xl/sharedStrings.xml><?xml version="1.0" encoding="utf-8"?>
<sst xmlns="http://schemas.openxmlformats.org/spreadsheetml/2006/main" count="53" uniqueCount="46">
  <si>
    <t>Количество объектов АТСК50/200(М)</t>
  </si>
  <si>
    <t>Года</t>
  </si>
  <si>
    <t>Стоимость модернизации АТСК50/200(М)</t>
  </si>
  <si>
    <t>Стоимость покупки новой АТС (выноса, УД)</t>
  </si>
  <si>
    <t xml:space="preserve">Средняя емкость АТСК50/200(M), </t>
  </si>
  <si>
    <t>№№</t>
  </si>
  <si>
    <t>шт.</t>
  </si>
  <si>
    <t>лет.</t>
  </si>
  <si>
    <t xml:space="preserve">Рассматриваемый период </t>
  </si>
  <si>
    <t>руб.</t>
  </si>
  <si>
    <t>Стоимость новой АТС, узла доступа</t>
  </si>
  <si>
    <t>руб.за порт</t>
  </si>
  <si>
    <t>Итого:</t>
  </si>
  <si>
    <t>Эксплуатационные затраты на новые АТС</t>
  </si>
  <si>
    <t>Закупка новых АТС</t>
  </si>
  <si>
    <t>Закупка оборудования для модернизации</t>
  </si>
  <si>
    <t>Эксплуатационные затраты на модерниз-е АТС</t>
  </si>
  <si>
    <t>руб. в год./порт.</t>
  </si>
  <si>
    <t>Эксплуатационные затраты новых АТС</t>
  </si>
  <si>
    <t xml:space="preserve">Эксплуатационные затраты после модернизации </t>
  </si>
  <si>
    <t>Эксплуатационные затраты старых АТСК</t>
  </si>
  <si>
    <t>Эксплуатационные затраты на старые АТСК</t>
  </si>
  <si>
    <t>Экономия</t>
  </si>
  <si>
    <t>Стоимость модернизации</t>
  </si>
  <si>
    <t>Курс $</t>
  </si>
  <si>
    <t>Вариант №2 когда модернизируется АТСК с целью аккумулирования средств для новое оборудование</t>
  </si>
  <si>
    <t>Вариант №1 когда демонтируются АТСК и приобретается цифровые АТС, выноса или мультисервисные узлы доступа</t>
  </si>
  <si>
    <t>В расчетах не учтено, что между внедрением ЦАТС и модернизацией существуют следующее отличие:</t>
  </si>
  <si>
    <t>стоимость монтажных работ ЦАТС превышают затраты на монтаж СИЭТ.6750 «Каскад»;</t>
  </si>
  <si>
    <t>после внедрения ЦАТС требуется пройти обучение;</t>
  </si>
  <si>
    <t>установка ЦАТС требует подготовки помещения автозала, а это как правило капитальный ремонт автозала, здания;</t>
  </si>
  <si>
    <t>для работы ЦАТС требуется докупить источники питания, систему передачи и при необходимости выполнить работы на кроссе;</t>
  </si>
  <si>
    <t>ЦАТС приобретается в долларах, который имеет свойство колебаться;</t>
  </si>
  <si>
    <t>фонд оплаты труда специалистов по облуживанию ЦАТС больше и требует высокой квалификации;</t>
  </si>
  <si>
    <t>амортизация и обслуживание ЦАТС безусловно выше, чем при модернизации;</t>
  </si>
  <si>
    <t>Однако существуют и сходства:</t>
  </si>
  <si>
    <t>снижение эксплуатационных расходов;</t>
  </si>
  <si>
    <t>повышение качества связи (надежности, разборчивости, доступности и т.д.);</t>
  </si>
  <si>
    <t>упрощение работы обслуживающего персонала;</t>
  </si>
  <si>
    <t>Отдел продаж:</t>
  </si>
  <si>
    <t>тел.: +7-383-308-17-60</t>
  </si>
  <si>
    <t>Тех.поддержка:</t>
  </si>
  <si>
    <t>тел.: +7-383-308-17-66</t>
  </si>
  <si>
    <t>Отдел производства</t>
  </si>
  <si>
    <t>тел.: +7-383-308-17-81</t>
  </si>
  <si>
    <t>Экономические вывод:     За счет внедрения СИЭТ.6750 происходит существенная экономия эксплуатационных расходов на АТСК50/200(М). Размер экономии сопоставим со стоимостью приобретения ЦАТС. Своими словами можно сказать, что в варианте №1 «выделили и потратили», а вариант №2 «с экономили или заработали и можем распорядиться».  При больших сроках реализации проекта необходимо ориентироваться на более прогрессивные решения (например, NGN), чем ЦАТС.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</si>
</sst>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[$USD]_-;\-* #,##0\ [$USD]_-;_-* &quot;-&quot;\ [$USD]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8">
    <font>
      <sz val="10"/>
      <name val="Arial Cyr"/>
      <family val="0"/>
    </font>
    <font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57"/>
      <name val="Arial Cyr"/>
      <family val="0"/>
    </font>
    <font>
      <sz val="10"/>
      <name val="Arial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37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3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37" fontId="0" fillId="5" borderId="1" xfId="0" applyNumberFormat="1" applyFill="1" applyBorder="1" applyAlignment="1">
      <alignment horizontal="center"/>
    </xf>
    <xf numFmtId="37" fontId="4" fillId="5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2828925</xdr:colOff>
      <xdr:row>3</xdr:row>
      <xdr:rowOff>57150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781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0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4.875" style="0" customWidth="1"/>
    <col min="4" max="4" width="12.875" style="0" customWidth="1"/>
    <col min="5" max="6" width="12.625" style="0" customWidth="1"/>
    <col min="7" max="7" width="13.375" style="0" customWidth="1"/>
    <col min="8" max="8" width="12.625" style="0" customWidth="1"/>
    <col min="9" max="9" width="11.875" style="0" customWidth="1"/>
    <col min="10" max="10" width="11.625" style="0" customWidth="1"/>
    <col min="11" max="11" width="11.75390625" style="0" customWidth="1"/>
    <col min="12" max="12" width="12.00390625" style="0" customWidth="1"/>
    <col min="13" max="13" width="14.75390625" style="0" customWidth="1"/>
    <col min="14" max="14" width="10.75390625" style="0" customWidth="1"/>
    <col min="15" max="15" width="11.75390625" style="0" bestFit="1" customWidth="1"/>
  </cols>
  <sheetData>
    <row r="2" spans="2:3" ht="12.75">
      <c r="B2" s="11" t="s">
        <v>39</v>
      </c>
      <c r="C2" t="s">
        <v>40</v>
      </c>
    </row>
    <row r="3" spans="2:3" ht="12.75">
      <c r="B3" s="11" t="s">
        <v>41</v>
      </c>
      <c r="C3" t="s">
        <v>42</v>
      </c>
    </row>
    <row r="4" spans="2:3" ht="12.75">
      <c r="B4" s="11" t="s">
        <v>43</v>
      </c>
      <c r="C4" t="s">
        <v>44</v>
      </c>
    </row>
    <row r="6" spans="1:3" ht="12.75">
      <c r="A6" s="2" t="s">
        <v>8</v>
      </c>
      <c r="B6" s="32">
        <v>10</v>
      </c>
      <c r="C6" s="2" t="s">
        <v>7</v>
      </c>
    </row>
    <row r="7" spans="1:3" ht="12.75">
      <c r="A7" s="2" t="s">
        <v>0</v>
      </c>
      <c r="B7" s="32">
        <v>500</v>
      </c>
      <c r="C7" s="2" t="s">
        <v>6</v>
      </c>
    </row>
    <row r="8" spans="1:3" ht="12.75">
      <c r="A8" s="2" t="s">
        <v>4</v>
      </c>
      <c r="B8" s="32">
        <v>125</v>
      </c>
      <c r="C8" s="2" t="s">
        <v>5</v>
      </c>
    </row>
    <row r="9" spans="1:3" ht="12.75">
      <c r="A9" s="2" t="s">
        <v>20</v>
      </c>
      <c r="B9" s="32">
        <v>3450</v>
      </c>
      <c r="C9" s="2" t="s">
        <v>17</v>
      </c>
    </row>
    <row r="10" spans="1:3" ht="12.75">
      <c r="A10" s="2" t="s">
        <v>18</v>
      </c>
      <c r="B10" s="32">
        <f>260*12</f>
        <v>3120</v>
      </c>
      <c r="C10" s="2" t="s">
        <v>17</v>
      </c>
    </row>
    <row r="11" spans="1:3" ht="12.75">
      <c r="A11" s="2" t="s">
        <v>19</v>
      </c>
      <c r="B11" s="32">
        <f>234*12</f>
        <v>2808</v>
      </c>
      <c r="C11" s="2" t="s">
        <v>17</v>
      </c>
    </row>
    <row r="12" spans="1:3" ht="12.75">
      <c r="A12" s="2" t="s">
        <v>10</v>
      </c>
      <c r="B12" s="32">
        <f>80*26</f>
        <v>2080</v>
      </c>
      <c r="C12" s="2" t="s">
        <v>11</v>
      </c>
    </row>
    <row r="13" spans="1:3" ht="12.75">
      <c r="A13" s="2" t="s">
        <v>23</v>
      </c>
      <c r="B13" s="32">
        <v>208</v>
      </c>
      <c r="C13" s="2" t="s">
        <v>11</v>
      </c>
    </row>
    <row r="14" spans="1:3" ht="12.75">
      <c r="A14" s="2" t="s">
        <v>3</v>
      </c>
      <c r="B14" s="32">
        <f>Nave*B12</f>
        <v>260000</v>
      </c>
      <c r="C14" s="2" t="s">
        <v>9</v>
      </c>
    </row>
    <row r="15" spans="1:3" ht="12.75">
      <c r="A15" s="2" t="s">
        <v>2</v>
      </c>
      <c r="B15" s="32">
        <f>B13*Nave</f>
        <v>26000</v>
      </c>
      <c r="C15" s="2" t="s">
        <v>9</v>
      </c>
    </row>
    <row r="16" spans="1:3" ht="12.75">
      <c r="A16" s="9"/>
      <c r="B16" s="10"/>
      <c r="C16" s="9"/>
    </row>
    <row r="18" spans="1:13" ht="12.75">
      <c r="A18" s="12" t="s">
        <v>1</v>
      </c>
      <c r="B18" s="12">
        <v>2001</v>
      </c>
      <c r="C18" s="12">
        <v>2002</v>
      </c>
      <c r="D18" s="12">
        <v>2003</v>
      </c>
      <c r="E18" s="12">
        <v>2004</v>
      </c>
      <c r="F18" s="12">
        <v>2005</v>
      </c>
      <c r="G18" s="12">
        <v>2006</v>
      </c>
      <c r="H18" s="12">
        <v>2007</v>
      </c>
      <c r="I18" s="12">
        <v>2008</v>
      </c>
      <c r="J18" s="12">
        <v>2009</v>
      </c>
      <c r="K18" s="12">
        <v>2010</v>
      </c>
      <c r="L18" s="12">
        <v>2011</v>
      </c>
      <c r="M18" s="13"/>
    </row>
    <row r="19" spans="1:13" ht="12.75">
      <c r="A19" s="27" t="s">
        <v>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1:13" ht="12.75">
      <c r="A20" s="14" t="s">
        <v>0</v>
      </c>
      <c r="B20" s="15">
        <f>N</f>
        <v>500</v>
      </c>
      <c r="C20" s="15">
        <f>B20-N/T</f>
        <v>450</v>
      </c>
      <c r="D20" s="15">
        <f aca="true" t="shared" si="0" ref="D20:K20">C20-N/T</f>
        <v>400</v>
      </c>
      <c r="E20" s="15">
        <f t="shared" si="0"/>
        <v>350</v>
      </c>
      <c r="F20" s="15">
        <f t="shared" si="0"/>
        <v>300</v>
      </c>
      <c r="G20" s="15">
        <f t="shared" si="0"/>
        <v>250</v>
      </c>
      <c r="H20" s="15">
        <f t="shared" si="0"/>
        <v>200</v>
      </c>
      <c r="I20" s="15">
        <f t="shared" si="0"/>
        <v>150</v>
      </c>
      <c r="J20" s="15">
        <f t="shared" si="0"/>
        <v>100</v>
      </c>
      <c r="K20" s="15">
        <f t="shared" si="0"/>
        <v>50</v>
      </c>
      <c r="L20" s="15">
        <f>K20-N/T</f>
        <v>0</v>
      </c>
      <c r="M20" s="16"/>
    </row>
    <row r="21" spans="1:13" ht="12.75">
      <c r="A21" s="14" t="s">
        <v>21</v>
      </c>
      <c r="B21" s="17">
        <f>B20*B9*Nave</f>
        <v>215625000</v>
      </c>
      <c r="C21" s="17">
        <f>B9*Nave*C20</f>
        <v>194062500</v>
      </c>
      <c r="D21" s="17">
        <f>D20*B9*Nave</f>
        <v>172500000</v>
      </c>
      <c r="E21" s="17">
        <f>E20*B9*Nave</f>
        <v>150937500</v>
      </c>
      <c r="F21" s="17">
        <f>F20*B9*Nave</f>
        <v>129375000</v>
      </c>
      <c r="G21" s="17">
        <f>G20*B9*Nave</f>
        <v>107812500</v>
      </c>
      <c r="H21" s="17">
        <f>H20*B9*Nave</f>
        <v>86250000</v>
      </c>
      <c r="I21" s="17">
        <f>I20*B9*Nave</f>
        <v>64687500</v>
      </c>
      <c r="J21" s="17">
        <f>J20*B9*Nave</f>
        <v>43125000</v>
      </c>
      <c r="K21" s="17">
        <f>K20*B9*Nave</f>
        <v>21562500</v>
      </c>
      <c r="L21" s="17"/>
      <c r="M21" s="17">
        <f>SUM(B21:L21)</f>
        <v>1185937500</v>
      </c>
    </row>
    <row r="22" spans="1:13" ht="12.75">
      <c r="A22" s="14" t="s">
        <v>14</v>
      </c>
      <c r="B22" s="17">
        <v>0</v>
      </c>
      <c r="C22" s="17">
        <f>B14*(C20-D20)</f>
        <v>13000000</v>
      </c>
      <c r="D22" s="17">
        <f>B14*(D20-E20)</f>
        <v>13000000</v>
      </c>
      <c r="E22" s="17">
        <f>B14*(E20-F20)</f>
        <v>13000000</v>
      </c>
      <c r="F22" s="17">
        <f>B14*(F20-G20)</f>
        <v>13000000</v>
      </c>
      <c r="G22" s="17">
        <f>B14*(G20-H20)</f>
        <v>13000000</v>
      </c>
      <c r="H22" s="17">
        <f>B14*(H20-I20)</f>
        <v>13000000</v>
      </c>
      <c r="I22" s="17">
        <f>B14*(I20-J20)</f>
        <v>13000000</v>
      </c>
      <c r="J22" s="17">
        <f>B14*(J20-K20)</f>
        <v>13000000</v>
      </c>
      <c r="K22" s="17">
        <f>B14*(K20-L20)</f>
        <v>13000000</v>
      </c>
      <c r="L22" s="17">
        <f>B14*(K20-L20)</f>
        <v>13000000</v>
      </c>
      <c r="M22" s="17">
        <f>SUM(B22:L22)</f>
        <v>130000000</v>
      </c>
    </row>
    <row r="23" spans="1:13" ht="12.75">
      <c r="A23" s="14" t="s">
        <v>13</v>
      </c>
      <c r="B23" s="17">
        <v>0</v>
      </c>
      <c r="C23" s="17">
        <f>Cost1*(C20-D20)</f>
        <v>156000</v>
      </c>
      <c r="D23" s="17">
        <f aca="true" t="shared" si="1" ref="D23:L23">Cost1*(D20-E20)+C23</f>
        <v>312000</v>
      </c>
      <c r="E23" s="17">
        <f t="shared" si="1"/>
        <v>468000</v>
      </c>
      <c r="F23" s="17">
        <f t="shared" si="1"/>
        <v>624000</v>
      </c>
      <c r="G23" s="17">
        <f t="shared" si="1"/>
        <v>780000</v>
      </c>
      <c r="H23" s="17">
        <f t="shared" si="1"/>
        <v>936000</v>
      </c>
      <c r="I23" s="17">
        <f t="shared" si="1"/>
        <v>1092000</v>
      </c>
      <c r="J23" s="17">
        <f t="shared" si="1"/>
        <v>1248000</v>
      </c>
      <c r="K23" s="17">
        <f t="shared" si="1"/>
        <v>1404000</v>
      </c>
      <c r="L23" s="17">
        <f t="shared" si="1"/>
        <v>1404000</v>
      </c>
      <c r="M23" s="17">
        <f>SUM(B23:L23)</f>
        <v>8424000</v>
      </c>
    </row>
    <row r="24" spans="1:13" ht="12.75">
      <c r="A24" s="16" t="s">
        <v>12</v>
      </c>
      <c r="B24" s="17">
        <f>SUM(B21:B23)</f>
        <v>215625000</v>
      </c>
      <c r="C24" s="17">
        <f aca="true" t="shared" si="2" ref="C24:L24">SUM(C21:C23)</f>
        <v>207218500</v>
      </c>
      <c r="D24" s="17">
        <f t="shared" si="2"/>
        <v>185812000</v>
      </c>
      <c r="E24" s="17">
        <f t="shared" si="2"/>
        <v>164405500</v>
      </c>
      <c r="F24" s="17">
        <f t="shared" si="2"/>
        <v>142999000</v>
      </c>
      <c r="G24" s="17">
        <f t="shared" si="2"/>
        <v>121592500</v>
      </c>
      <c r="H24" s="17">
        <f t="shared" si="2"/>
        <v>100186000</v>
      </c>
      <c r="I24" s="17">
        <f t="shared" si="2"/>
        <v>78779500</v>
      </c>
      <c r="J24" s="17">
        <f t="shared" si="2"/>
        <v>57373000</v>
      </c>
      <c r="K24" s="17">
        <f t="shared" si="2"/>
        <v>35966500</v>
      </c>
      <c r="L24" s="17">
        <f t="shared" si="2"/>
        <v>14404000</v>
      </c>
      <c r="M24" s="17">
        <f>SUM(M22:M23)</f>
        <v>138424000</v>
      </c>
    </row>
    <row r="25" spans="1:13" ht="12.75">
      <c r="A25" s="24" t="s">
        <v>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24" ht="12.75">
      <c r="A26" s="18" t="s">
        <v>21</v>
      </c>
      <c r="B26" s="19">
        <f>B21</f>
        <v>215625000</v>
      </c>
      <c r="C26" s="19">
        <f aca="true" t="shared" si="3" ref="C26:K26">C21</f>
        <v>194062500</v>
      </c>
      <c r="D26" s="19">
        <f t="shared" si="3"/>
        <v>172500000</v>
      </c>
      <c r="E26" s="19">
        <f t="shared" si="3"/>
        <v>150937500</v>
      </c>
      <c r="F26" s="19">
        <f t="shared" si="3"/>
        <v>129375000</v>
      </c>
      <c r="G26" s="19">
        <f t="shared" si="3"/>
        <v>107812500</v>
      </c>
      <c r="H26" s="19">
        <f t="shared" si="3"/>
        <v>86250000</v>
      </c>
      <c r="I26" s="19">
        <f t="shared" si="3"/>
        <v>64687500</v>
      </c>
      <c r="J26" s="19">
        <f t="shared" si="3"/>
        <v>43125000</v>
      </c>
      <c r="K26" s="19">
        <f t="shared" si="3"/>
        <v>21562500</v>
      </c>
      <c r="L26" s="19"/>
      <c r="M26" s="19">
        <f>SUM(B26:L26)</f>
        <v>1185937500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13" ht="12.75">
      <c r="A27" s="18" t="s">
        <v>15</v>
      </c>
      <c r="B27" s="19">
        <v>0</v>
      </c>
      <c r="C27" s="19">
        <f>B15*(B20-C20)</f>
        <v>1300000</v>
      </c>
      <c r="D27" s="19">
        <f>B15*(C20-D20)</f>
        <v>1300000</v>
      </c>
      <c r="E27" s="19">
        <f>B15*(D20-E20)</f>
        <v>1300000</v>
      </c>
      <c r="F27" s="19">
        <f>B15*(E20-F20)</f>
        <v>1300000</v>
      </c>
      <c r="G27" s="19">
        <f>B15*(F20-G20)</f>
        <v>1300000</v>
      </c>
      <c r="H27" s="19">
        <f>B15*(G20-H20)</f>
        <v>1300000</v>
      </c>
      <c r="I27" s="19">
        <f>B15*(H20-I20)</f>
        <v>1300000</v>
      </c>
      <c r="J27" s="19">
        <f>B15*(I20-J20)</f>
        <v>1300000</v>
      </c>
      <c r="K27" s="19">
        <f>B15*(J20-K20)</f>
        <v>1300000</v>
      </c>
      <c r="L27" s="19">
        <f>B15*(K20-L20)</f>
        <v>1300000</v>
      </c>
      <c r="M27" s="19">
        <f>SUM(B27:L27)</f>
        <v>13000000</v>
      </c>
    </row>
    <row r="28" spans="1:13" ht="12.75">
      <c r="A28" s="18" t="s">
        <v>16</v>
      </c>
      <c r="B28" s="19">
        <v>0</v>
      </c>
      <c r="C28" s="19">
        <f aca="true" t="shared" si="4" ref="C28:L28">Cost2*(B20-C20)</f>
        <v>140400</v>
      </c>
      <c r="D28" s="19">
        <f t="shared" si="4"/>
        <v>140400</v>
      </c>
      <c r="E28" s="19">
        <f t="shared" si="4"/>
        <v>140400</v>
      </c>
      <c r="F28" s="19">
        <f t="shared" si="4"/>
        <v>140400</v>
      </c>
      <c r="G28" s="19">
        <f t="shared" si="4"/>
        <v>140400</v>
      </c>
      <c r="H28" s="19">
        <f t="shared" si="4"/>
        <v>140400</v>
      </c>
      <c r="I28" s="19">
        <f t="shared" si="4"/>
        <v>140400</v>
      </c>
      <c r="J28" s="19">
        <f t="shared" si="4"/>
        <v>140400</v>
      </c>
      <c r="K28" s="19">
        <f t="shared" si="4"/>
        <v>140400</v>
      </c>
      <c r="L28" s="19">
        <f t="shared" si="4"/>
        <v>140400</v>
      </c>
      <c r="M28" s="19">
        <f>SUM(B28:L28)</f>
        <v>1404000</v>
      </c>
    </row>
    <row r="29" spans="1:13" ht="12.75">
      <c r="A29" s="18" t="s">
        <v>12</v>
      </c>
      <c r="B29" s="19">
        <f>SUM(B26:B28)</f>
        <v>215625000</v>
      </c>
      <c r="C29" s="19">
        <f aca="true" t="shared" si="5" ref="C29:L29">SUM(C26:C28)</f>
        <v>195502900</v>
      </c>
      <c r="D29" s="19">
        <f t="shared" si="5"/>
        <v>173940400</v>
      </c>
      <c r="E29" s="19">
        <f t="shared" si="5"/>
        <v>152377900</v>
      </c>
      <c r="F29" s="19">
        <f t="shared" si="5"/>
        <v>130815400</v>
      </c>
      <c r="G29" s="19">
        <f t="shared" si="5"/>
        <v>109252900</v>
      </c>
      <c r="H29" s="19">
        <f t="shared" si="5"/>
        <v>87690400</v>
      </c>
      <c r="I29" s="19">
        <f t="shared" si="5"/>
        <v>66127900</v>
      </c>
      <c r="J29" s="19">
        <f t="shared" si="5"/>
        <v>44565400</v>
      </c>
      <c r="K29" s="19">
        <f t="shared" si="5"/>
        <v>23002900</v>
      </c>
      <c r="L29" s="19">
        <f t="shared" si="5"/>
        <v>1440400</v>
      </c>
      <c r="M29" s="19">
        <f>SUM(M27:M28)</f>
        <v>14404000</v>
      </c>
    </row>
    <row r="30" spans="1:14" ht="12.75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" t="s">
        <v>24</v>
      </c>
    </row>
    <row r="31" spans="1:15" ht="12.75">
      <c r="A31" s="21" t="s">
        <v>22</v>
      </c>
      <c r="B31" s="22">
        <f>B24-B29</f>
        <v>0</v>
      </c>
      <c r="C31" s="22">
        <f aca="true" t="shared" si="6" ref="C31:L31">C24-C29</f>
        <v>11715600</v>
      </c>
      <c r="D31" s="22">
        <f t="shared" si="6"/>
        <v>11871600</v>
      </c>
      <c r="E31" s="22">
        <f t="shared" si="6"/>
        <v>12027600</v>
      </c>
      <c r="F31" s="22">
        <f t="shared" si="6"/>
        <v>12183600</v>
      </c>
      <c r="G31" s="22">
        <f t="shared" si="6"/>
        <v>12339600</v>
      </c>
      <c r="H31" s="22">
        <f t="shared" si="6"/>
        <v>12495600</v>
      </c>
      <c r="I31" s="22">
        <f t="shared" si="6"/>
        <v>12651600</v>
      </c>
      <c r="J31" s="22">
        <f t="shared" si="6"/>
        <v>12807600</v>
      </c>
      <c r="K31" s="22">
        <f t="shared" si="6"/>
        <v>12963600</v>
      </c>
      <c r="L31" s="22">
        <f t="shared" si="6"/>
        <v>12963600</v>
      </c>
      <c r="M31" s="23">
        <f>SUM(B31:L31)</f>
        <v>124020000</v>
      </c>
      <c r="N31" s="4">
        <v>26.55</v>
      </c>
      <c r="O31" s="5">
        <f>M31/N31</f>
        <v>4671186.440677966</v>
      </c>
    </row>
    <row r="34" ht="12.75">
      <c r="A34" s="6" t="s">
        <v>27</v>
      </c>
    </row>
    <row r="35" ht="12.75">
      <c r="A35" s="7" t="s">
        <v>28</v>
      </c>
    </row>
    <row r="36" ht="12.75">
      <c r="A36" s="7" t="s">
        <v>29</v>
      </c>
    </row>
    <row r="37" ht="12.75">
      <c r="A37" s="7" t="s">
        <v>30</v>
      </c>
    </row>
    <row r="38" ht="12.75">
      <c r="A38" s="7" t="s">
        <v>31</v>
      </c>
    </row>
    <row r="39" ht="12.75">
      <c r="A39" s="7" t="s">
        <v>32</v>
      </c>
    </row>
    <row r="40" ht="12.75">
      <c r="A40" s="7" t="s">
        <v>33</v>
      </c>
    </row>
    <row r="41" ht="12.75">
      <c r="A41" s="7" t="s">
        <v>34</v>
      </c>
    </row>
    <row r="42" ht="12.75">
      <c r="A42" s="8"/>
    </row>
    <row r="43" ht="12.75">
      <c r="A43" s="6" t="s">
        <v>35</v>
      </c>
    </row>
    <row r="44" ht="12.75">
      <c r="A44" s="7" t="s">
        <v>36</v>
      </c>
    </row>
    <row r="45" ht="12.75">
      <c r="A45" s="7" t="s">
        <v>37</v>
      </c>
    </row>
    <row r="46" ht="12.75">
      <c r="A46" s="7" t="s">
        <v>38</v>
      </c>
    </row>
    <row r="48" spans="1:13" ht="12.75">
      <c r="A48" s="30" t="s">
        <v>45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</sheetData>
  <mergeCells count="3">
    <mergeCell ref="A25:M25"/>
    <mergeCell ref="A19:M19"/>
    <mergeCell ref="A48:M50"/>
  </mergeCells>
  <printOptions/>
  <pageMargins left="0.75" right="0.75" top="1" bottom="1" header="0.5" footer="0.5"/>
  <pageSetup fitToHeight="1" fitToWidth="1" horizontalDpi="600" verticalDpi="6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NIL SIET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</dc:creator>
  <cp:keywords/>
  <dc:description/>
  <cp:lastModifiedBy>semerinov</cp:lastModifiedBy>
  <cp:lastPrinted>2008-11-05T13:43:12Z</cp:lastPrinted>
  <dcterms:created xsi:type="dcterms:W3CDTF">2008-11-05T05:06:31Z</dcterms:created>
  <dcterms:modified xsi:type="dcterms:W3CDTF">2008-11-06T06:09:50Z</dcterms:modified>
  <cp:category/>
  <cp:version/>
  <cp:contentType/>
  <cp:contentStatus/>
</cp:coreProperties>
</file>